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C:\Users\John\Documents\Regulations\California\Municipal General Permit\Phase II MS4 Collaboration Tasks\Post Construction Development Plan\PCSP Submittal Package\"/>
    </mc:Choice>
  </mc:AlternateContent>
  <bookViews>
    <workbookView xWindow="0" yWindow="0" windowWidth="15996" windowHeight="7332" firstSheet="5" activeTab="8" xr2:uid="{00000000-000D-0000-FFFF-FFFF00000000}"/>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9" l="1"/>
  <c r="I5" i="9" l="1"/>
  <c r="D6" i="9"/>
  <c r="I6" i="9" l="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<sst xmlns="http://schemas.openxmlformats.org/spreadsheetml/2006/main" count="102" uniqueCount="88">
  <si>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</si>
  <si>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</si>
  <si>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</si>
  <si>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</si>
  <si>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</si>
  <si>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</si>
  <si>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</si>
  <si>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</si>
  <si>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</si>
  <si>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</si>
  <si>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</si>
  <si>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</si>
  <si>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</si>
  <si>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</si>
  <si>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</si>
  <si>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</si>
  <si>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</si>
  <si>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</si>
  <si>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</si>
  <si>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</si>
  <si>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</si>
  <si>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</si>
  <si>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</si>
  <si>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</si>
  <si>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</si>
  <si>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</si>
  <si>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</si>
  <si>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</si>
  <si>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</si>
  <si>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</si>
  <si>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</si>
  <si>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</si>
  <si>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</si>
  <si>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</si>
  <si>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</si>
  <si>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</si>
  <si>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</si>
  <si>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</si>
  <si>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</si>
  <si>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</si>
  <si>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</si>
  <si>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</si>
  <si>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</si>
  <si>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</si>
  <si>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</si>
  <si>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</si>
  <si>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</si>
  <si>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</si>
  <si>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</si>
  <si>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</si>
  <si>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</si>
  <si>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</si>
  <si>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</si>
  <si>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</si>
  <si>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</si>
  <si>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</si>
  <si>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</si>
  <si>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</si>
  <si>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</si>
  <si>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</si>
  <si>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</si>
  <si>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</si>
  <si>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</si>
  <si>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</si>
  <si>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</si>
  <si>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</si>
  <si>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</si>
  <si>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</si>
  <si>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</si>
  <si>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</si>
  <si>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</si>
  <si>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</si>
  <si>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</si>
  <si>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</si>
  <si>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</si>
  <si>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</si>
  <si>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</si>
  <si>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</si>
  <si>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</si>
  <si>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2-Year 24-Hour Rainfall Intensity Values</t>
  </si>
  <si>
    <r>
      <t>ft</t>
    </r>
    <r>
      <rPr>
        <vertAlign val="superscript"/>
        <sz val="12"/>
        <color theme="1"/>
        <rFont val="Arial"/>
        <family val="2"/>
      </rPr>
      <t>3</t>
    </r>
    <r>
      <rPr>
        <sz val="12"/>
        <color theme="1"/>
        <rFont val="Arial"/>
        <family val="2"/>
      </rPr>
      <t>/hour</t>
    </r>
  </si>
  <si>
    <t>gallons/hour</t>
  </si>
  <si>
    <t>inches/hour</t>
  </si>
  <si>
    <t xml:space="preserve">DMA Hydromodification treatment goal: </t>
  </si>
  <si>
    <t>NOAA Website Address:</t>
  </si>
  <si>
    <t xml:space="preserve">http://hdsc.nws.noaa.gov/hdsc/pfds/pfds_map_cont.html?bkmrk=ca </t>
  </si>
  <si>
    <t>2-Yr, 24-hr times 2 (if greater than 0.2, enter 0.1 in cell D5)</t>
  </si>
  <si>
    <t>cfs of infiltration or other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</si>
</sst>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7"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2">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0" fontId="9" fillId="9" borderId="0" xfId="0" applyFont="1" applyFill="1"/>
    <xf numFmtId="0" fontId="12" fillId="7" borderId="0" xfId="0" applyFont="1" applyFill="1" applyAlignment="1"/>
    <xf numFmtId="0" fontId="0" fillId="0" borderId="3" xfId="0" applyBorder="1" applyAlignment="1"/>
    <xf numFmtId="0" fontId="0" fillId="0" borderId="4" xfId="0" applyBorder="1" applyAlignment="1"/>
    <xf numFmtId="0" fontId="0" fillId="0" borderId="5"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32" fillId="0" borderId="0" xfId="0" applyFont="1" applyAlignment="1">
      <alignment wrapText="1"/>
    </xf>
    <xf numFmtId="0" fontId="30" fillId="0" borderId="0" xfId="0" applyFont="1" applyAlignment="1">
      <alignment wrapText="1"/>
    </xf>
    <xf numFmtId="0" fontId="34" fillId="0" borderId="0" xfId="0" applyFont="1" applyAlignment="1">
      <alignment horizontal="right" vertical="center" wrapText="1"/>
    </xf>
    <xf numFmtId="0" fontId="30" fillId="0" borderId="0" xfId="0" applyFont="1" applyAlignment="1">
      <alignment horizontal="right" wrapText="1"/>
    </xf>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http://hdsc.nws.noaa.gov/hdsc/pfds/pfds_map_cont.html?bkmrk=ca"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a:extLst>
            <a:ext uri="{FF2B5EF4-FFF2-40B4-BE49-F238E27FC236}">
              <a16:creationId xmlns:a16="http://schemas.microsoft.com/office/drawing/2014/main" id="{00000000-0008-0000-0000-00000E000000}"/>
            </a:ext>
          </a:extLst>
        </xdr:cNvPr>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a:extLst>
            <a:ext uri="{FF2B5EF4-FFF2-40B4-BE49-F238E27FC236}">
              <a16:creationId xmlns:a16="http://schemas.microsoft.com/office/drawing/2014/main" id="{00000000-0008-0000-0000-000004000000}"/>
            </a:ext>
          </a:extLst>
        </xdr:cNvPr>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a:extLst>
            <a:ext uri="{FF2B5EF4-FFF2-40B4-BE49-F238E27FC236}">
              <a16:creationId xmlns:a16="http://schemas.microsoft.com/office/drawing/2014/main" id="{00000000-0008-0000-0300-000004000000}"/>
            </a:ext>
          </a:extLst>
        </xdr:cNvPr>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a:extLst>
            <a:ext uri="{FF2B5EF4-FFF2-40B4-BE49-F238E27FC236}">
              <a16:creationId xmlns:a16="http://schemas.microsoft.com/office/drawing/2014/main" id="{00000000-0008-0000-0300-000008000000}"/>
            </a:ext>
          </a:extLst>
        </xdr:cNvPr>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a:extLst>
            <a:ext uri="{FF2B5EF4-FFF2-40B4-BE49-F238E27FC236}">
              <a16:creationId xmlns:a16="http://schemas.microsoft.com/office/drawing/2014/main" id="{00000000-0008-0000-0300-000009000000}"/>
            </a:ext>
          </a:extLst>
        </xdr:cNvPr>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0" y="590551"/>
          <a:ext cx="7315200" cy="5652655"/>
          <a:chOff x="0" y="590551"/>
          <a:chExt cx="7315200" cy="5652655"/>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a:extLst>
              <a:ext uri="{FF2B5EF4-FFF2-40B4-BE49-F238E27FC236}">
                <a16:creationId xmlns:a16="http://schemas.microsoft.com/office/drawing/2014/main" id="{00000000-0008-0000-0400-00000C000000}"/>
              </a:ext>
            </a:extLst>
          </xdr:cNvPr>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400-00000B000000}"/>
              </a:ext>
            </a:extLst>
          </xdr:cNvPr>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a:extLst>
              <a:ext uri="{FF2B5EF4-FFF2-40B4-BE49-F238E27FC236}">
                <a16:creationId xmlns:a16="http://schemas.microsoft.com/office/drawing/2014/main" id="{00000000-0008-0000-0400-000009000000}"/>
              </a:ext>
            </a:extLst>
          </xdr:cNvPr>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a:extLst>
              <a:ext uri="{FF2B5EF4-FFF2-40B4-BE49-F238E27FC236}">
                <a16:creationId xmlns:a16="http://schemas.microsoft.com/office/drawing/2014/main" id="{00000000-0008-0000-0400-000008000000}"/>
              </a:ext>
            </a:extLst>
          </xdr:cNvPr>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1066800" y="1993901"/>
          <a:ext cx="3314700" cy="3371852"/>
          <a:chOff x="1066800" y="1993901"/>
          <a:chExt cx="3314700" cy="3371852"/>
        </a:xfrm>
      </xdr:grpSpPr>
      <xdr:sp macro="" textlink="">
        <xdr:nvSpPr>
          <xdr:cNvPr id="4" name="Freeform 3">
            <a:extLst>
              <a:ext uri="{FF2B5EF4-FFF2-40B4-BE49-F238E27FC236}">
                <a16:creationId xmlns:a16="http://schemas.microsoft.com/office/drawing/2014/main" id="{00000000-0008-0000-0500-000004000000}"/>
              </a:ext>
            </a:extLst>
          </xdr:cNvPr>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a:extLst>
              <a:ext uri="{FF2B5EF4-FFF2-40B4-BE49-F238E27FC236}">
                <a16:creationId xmlns:a16="http://schemas.microsoft.com/office/drawing/2014/main" id="{00000000-0008-0000-0500-000005000000}"/>
              </a:ext>
            </a:extLst>
          </xdr:cNvPr>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a:extLst>
              <a:ext uri="{FF2B5EF4-FFF2-40B4-BE49-F238E27FC236}">
                <a16:creationId xmlns:a16="http://schemas.microsoft.com/office/drawing/2014/main" id="{00000000-0008-0000-0500-00000A000000}"/>
              </a:ext>
            </a:extLst>
          </xdr:cNvPr>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500-00000B000000}"/>
              </a:ext>
            </a:extLst>
          </xdr:cNvPr>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a:extLst>
            <a:ext uri="{FF2B5EF4-FFF2-40B4-BE49-F238E27FC236}">
              <a16:creationId xmlns:a16="http://schemas.microsoft.com/office/drawing/2014/main" id="{00000000-0008-0000-0600-000015000000}"/>
            </a:ext>
          </a:extLst>
        </xdr:cNvPr>
        <xdr:cNvGrpSpPr/>
      </xdr:nvGrpSpPr>
      <xdr:grpSpPr>
        <a:xfrm>
          <a:off x="1066800" y="1993901"/>
          <a:ext cx="3314700" cy="3371852"/>
          <a:chOff x="1066800" y="1993901"/>
          <a:chExt cx="3314700" cy="3371852"/>
        </a:xfrm>
      </xdr:grpSpPr>
      <xdr:sp macro="" textlink="">
        <xdr:nvSpPr>
          <xdr:cNvPr id="12" name="Freeform 11">
            <a:extLst>
              <a:ext uri="{FF2B5EF4-FFF2-40B4-BE49-F238E27FC236}">
                <a16:creationId xmlns:a16="http://schemas.microsoft.com/office/drawing/2014/main" id="{00000000-0008-0000-0600-00000C000000}"/>
              </a:ext>
            </a:extLst>
          </xdr:cNvPr>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a:extLst>
              <a:ext uri="{FF2B5EF4-FFF2-40B4-BE49-F238E27FC236}">
                <a16:creationId xmlns:a16="http://schemas.microsoft.com/office/drawing/2014/main" id="{00000000-0008-0000-0600-00000D000000}"/>
              </a:ext>
            </a:extLst>
          </xdr:cNvPr>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a:extLst>
              <a:ext uri="{FF2B5EF4-FFF2-40B4-BE49-F238E27FC236}">
                <a16:creationId xmlns:a16="http://schemas.microsoft.com/office/drawing/2014/main" id="{00000000-0008-0000-0600-000012000000}"/>
              </a:ext>
            </a:extLst>
          </xdr:cNvPr>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a:extLst>
              <a:ext uri="{FF2B5EF4-FFF2-40B4-BE49-F238E27FC236}">
                <a16:creationId xmlns:a16="http://schemas.microsoft.com/office/drawing/2014/main" id="{00000000-0008-0000-0600-000013000000}"/>
              </a:ext>
            </a:extLst>
          </xdr:cNvPr>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19049</xdr:rowOff>
    </xdr:from>
    <xdr:to>
      <xdr:col>5</xdr:col>
      <xdr:colOff>1104900</xdr:colOff>
      <xdr:row>44</xdr:row>
      <xdr:rowOff>19476</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a:srcRect t="19033" r="60417"/>
        <a:stretch/>
      </xdr:blipFill>
      <xdr:spPr>
        <a:xfrm>
          <a:off x="0" y="1866899"/>
          <a:ext cx="6159500" cy="7087027"/>
        </a:xfrm>
        <a:prstGeom prst="rect">
          <a:avLst/>
        </a:prstGeom>
      </xdr:spPr>
    </xdr:pic>
    <xdr:clientData/>
  </xdr:twoCellAnchor>
  <xdr:twoCellAnchor>
    <xdr:from>
      <xdr:col>0</xdr:col>
      <xdr:colOff>1536700</xdr:colOff>
      <xdr:row>42</xdr:row>
      <xdr:rowOff>171450</xdr:rowOff>
    </xdr:from>
    <xdr:to>
      <xdr:col>1</xdr:col>
      <xdr:colOff>107950</xdr:colOff>
      <xdr:row>44</xdr:row>
      <xdr:rowOff>95250</xdr:rowOff>
    </xdr:to>
    <xdr:sp macro="" textlink="">
      <xdr:nvSpPr>
        <xdr:cNvPr id="5" name="Oval 4">
          <a:extLst>
            <a:ext uri="{FF2B5EF4-FFF2-40B4-BE49-F238E27FC236}">
              <a16:creationId xmlns:a16="http://schemas.microsoft.com/office/drawing/2014/main" id="{00000000-0008-0000-0800-000005000000}"/>
            </a:ext>
          </a:extLst>
        </xdr:cNvPr>
        <xdr:cNvSpPr/>
      </xdr:nvSpPr>
      <xdr:spPr>
        <a:xfrm>
          <a:off x="1536700" y="871220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A22" workbookViewId="0">
      <selection activeCell="M15" sqref="M15"/>
    </sheetView>
  </sheetViews>
  <sheetFormatPr defaultRowHeight="15" x14ac:dyDescent="0.25"/>
  <sheetData>
    <row r="1" spans="1:1" ht="22.8" x14ac:dyDescent="0.4">
      <c r="A1" s="54" t="s">
        <v>61</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3"/>
  <sheetViews>
    <sheetView showGridLines="0" topLeftCell="A10" workbookViewId="0">
      <selection activeCell="J6" sqref="J6"/>
    </sheetView>
  </sheetViews>
  <sheetFormatPr defaultRowHeight="15" x14ac:dyDescent="0.25"/>
  <cols>
    <col min="2" max="2" width="16.36328125" customWidth="1"/>
    <col min="3" max="3" width="16.7265625" customWidth="1"/>
    <col min="4" max="4" width="10.1796875" customWidth="1"/>
    <col min="6" max="6" width="10.54296875" customWidth="1"/>
    <col min="11" max="11" width="7.54296875" customWidth="1"/>
    <col min="12" max="12" width="13" customWidth="1"/>
  </cols>
  <sheetData>
    <row r="1" spans="1:11" ht="17.399999999999999" x14ac:dyDescent="0.3">
      <c r="A1" s="91" t="s">
        <v>55</v>
      </c>
      <c r="B1" s="91"/>
      <c r="C1" s="91"/>
      <c r="D1" s="91"/>
      <c r="E1" s="91"/>
      <c r="F1" s="91"/>
      <c r="G1" s="91"/>
      <c r="H1" s="91"/>
      <c r="I1" s="91"/>
      <c r="J1" s="91"/>
    </row>
    <row r="2" spans="1:11" x14ac:dyDescent="0.25">
      <c r="A2" s="85" t="s">
        <v>60</v>
      </c>
      <c r="B2" s="85"/>
      <c r="C2" s="85"/>
      <c r="D2" s="85"/>
      <c r="E2" s="85"/>
      <c r="F2" s="85"/>
      <c r="G2" s="85"/>
      <c r="H2" s="85"/>
      <c r="I2" s="85"/>
      <c r="J2" s="85"/>
    </row>
    <row r="3" spans="1:11" ht="15.6" x14ac:dyDescent="0.3">
      <c r="A3" s="6" t="s">
        <v>72</v>
      </c>
    </row>
    <row r="4" spans="1:11" ht="16.2" thickBot="1" x14ac:dyDescent="0.35">
      <c r="A4" s="6"/>
    </row>
    <row r="5" spans="1:11" ht="16.2" thickBot="1" x14ac:dyDescent="0.35">
      <c r="A5" s="89" t="s">
        <v>59</v>
      </c>
      <c r="B5" s="90"/>
      <c r="C5" s="86"/>
      <c r="D5" s="87"/>
      <c r="E5" s="87"/>
      <c r="F5" s="87"/>
      <c r="G5" s="87"/>
      <c r="H5" s="87"/>
      <c r="I5" s="88"/>
    </row>
    <row r="6" spans="1:11" ht="15.6" thickBot="1" x14ac:dyDescent="0.3"/>
    <row r="7" spans="1:11" ht="16.2" thickBot="1" x14ac:dyDescent="0.35">
      <c r="A7" s="18" t="s">
        <v>19</v>
      </c>
      <c r="B7" s="18" t="s">
        <v>42</v>
      </c>
      <c r="F7" s="35"/>
      <c r="G7" s="11" t="s">
        <v>30</v>
      </c>
    </row>
    <row r="8" spans="1:11" ht="16.2" thickBot="1" x14ac:dyDescent="0.35">
      <c r="A8" s="18"/>
      <c r="B8" s="18"/>
      <c r="F8" s="40"/>
      <c r="G8" s="11"/>
    </row>
    <row r="9" spans="1:11" ht="16.2" thickBot="1" x14ac:dyDescent="0.35">
      <c r="A9" s="18" t="s">
        <v>20</v>
      </c>
      <c r="B9" s="18" t="s">
        <v>41</v>
      </c>
      <c r="F9" s="35"/>
      <c r="G9" s="11" t="s">
        <v>43</v>
      </c>
      <c r="H9" s="72" t="s">
        <v>77</v>
      </c>
      <c r="I9" s="73">
        <f>F9/100</f>
        <v>0</v>
      </c>
      <c r="J9" s="104" t="s">
        <v>78</v>
      </c>
      <c r="K9" s="105"/>
    </row>
    <row r="10" spans="1:11" ht="15.6" x14ac:dyDescent="0.3">
      <c r="A10" s="18"/>
      <c r="B10" s="18"/>
      <c r="F10" s="40"/>
      <c r="G10" s="11"/>
      <c r="H10" s="72"/>
      <c r="I10" s="74"/>
      <c r="J10" s="105"/>
      <c r="K10" s="105"/>
    </row>
    <row r="11" spans="1:11" ht="16.2" thickBot="1" x14ac:dyDescent="0.35">
      <c r="A11" s="18"/>
      <c r="B11" s="18" t="s">
        <v>65</v>
      </c>
      <c r="F11" s="40"/>
      <c r="G11" s="11"/>
      <c r="H11" s="72"/>
      <c r="I11" s="74"/>
      <c r="J11" s="105"/>
      <c r="K11" s="105"/>
    </row>
    <row r="12" spans="1:11" ht="16.2" thickBot="1" x14ac:dyDescent="0.35">
      <c r="A12" s="18"/>
      <c r="B12" s="18"/>
      <c r="D12" s="55" t="s">
        <v>66</v>
      </c>
      <c r="E12" s="59"/>
      <c r="F12" s="56" t="s">
        <v>67</v>
      </c>
      <c r="G12" s="60"/>
      <c r="H12" s="2"/>
      <c r="I12" s="41"/>
    </row>
    <row r="13" spans="1:11" ht="16.8" x14ac:dyDescent="0.3">
      <c r="A13" s="18"/>
      <c r="B13" s="61" t="s">
        <v>68</v>
      </c>
      <c r="C13" s="62">
        <f>(E12*218*H52/12)+(G12*109*H52/12)</f>
        <v>0</v>
      </c>
      <c r="D13" s="63" t="s">
        <v>69</v>
      </c>
      <c r="E13" s="57"/>
      <c r="F13" s="56"/>
      <c r="G13" s="58"/>
      <c r="H13" s="2"/>
      <c r="I13" s="41"/>
    </row>
    <row r="15" spans="1:11" ht="15.6" x14ac:dyDescent="0.3">
      <c r="A15" s="18" t="s">
        <v>32</v>
      </c>
      <c r="B15" s="18" t="s">
        <v>34</v>
      </c>
      <c r="C15" s="18"/>
    </row>
    <row r="16" spans="1:11" ht="6.45" customHeight="1" x14ac:dyDescent="0.25"/>
    <row r="17" spans="1:13" x14ac:dyDescent="0.25">
      <c r="B17" s="10" t="s">
        <v>4</v>
      </c>
      <c r="C17" s="101" t="s">
        <v>5</v>
      </c>
      <c r="D17" s="101"/>
      <c r="E17" s="9">
        <v>150</v>
      </c>
      <c r="F17" s="9" t="s">
        <v>6</v>
      </c>
      <c r="G17" s="9"/>
      <c r="H17" s="9"/>
    </row>
    <row r="18" spans="1:13" x14ac:dyDescent="0.25">
      <c r="B18" s="9"/>
      <c r="C18" s="101" t="s">
        <v>7</v>
      </c>
      <c r="D18" s="101"/>
      <c r="E18" s="9">
        <v>160</v>
      </c>
      <c r="F18" s="9" t="s">
        <v>6</v>
      </c>
      <c r="G18" s="9"/>
      <c r="H18" s="9"/>
    </row>
    <row r="19" spans="1:13" ht="15.6" thickBot="1" x14ac:dyDescent="0.3">
      <c r="B19" s="9"/>
      <c r="C19" s="9"/>
      <c r="D19" s="9"/>
      <c r="E19" s="9"/>
      <c r="F19" s="9"/>
      <c r="G19" s="9"/>
      <c r="H19" s="9"/>
    </row>
    <row r="20" spans="1:13" ht="15.6" thickBot="1" x14ac:dyDescent="0.3">
      <c r="B20" s="9"/>
      <c r="C20" s="102" t="s">
        <v>11</v>
      </c>
      <c r="D20" s="102"/>
      <c r="E20" s="102"/>
      <c r="F20" s="103"/>
      <c r="G20" s="15"/>
      <c r="H20" s="12" t="s">
        <v>12</v>
      </c>
    </row>
    <row r="21" spans="1:13" ht="15.6" thickBot="1" x14ac:dyDescent="0.3">
      <c r="B21" s="9"/>
      <c r="C21" s="51" t="s">
        <v>13</v>
      </c>
      <c r="D21" s="51"/>
      <c r="E21" s="51"/>
      <c r="F21" s="51"/>
      <c r="G21" s="15"/>
      <c r="H21" s="12" t="s">
        <v>14</v>
      </c>
    </row>
    <row r="22" spans="1:13" x14ac:dyDescent="0.25">
      <c r="B22" s="9"/>
      <c r="C22" s="51" t="s">
        <v>15</v>
      </c>
      <c r="D22" s="13"/>
      <c r="E22" s="13"/>
      <c r="F22" s="13" t="str">
        <f>IF(G20="North","Redding","Fresno")</f>
        <v>Fresno</v>
      </c>
      <c r="G22" s="16">
        <f>IF(G20="north",G21/E17,G21/E18)</f>
        <v>0</v>
      </c>
      <c r="H22" s="9"/>
    </row>
    <row r="23" spans="1:13" x14ac:dyDescent="0.25">
      <c r="B23" s="9"/>
      <c r="C23" s="13"/>
      <c r="D23" s="13"/>
      <c r="E23" s="13"/>
      <c r="F23" s="13"/>
      <c r="G23" s="24"/>
      <c r="H23" s="9"/>
    </row>
    <row r="25" spans="1:13" ht="15.6" x14ac:dyDescent="0.3">
      <c r="A25" s="18" t="s">
        <v>37</v>
      </c>
      <c r="B25" s="18" t="s">
        <v>35</v>
      </c>
    </row>
    <row r="26" spans="1:13" ht="15.6" thickBot="1" x14ac:dyDescent="0.3">
      <c r="B26" s="20"/>
      <c r="C26" s="20"/>
      <c r="D26" s="20"/>
      <c r="E26" s="20"/>
      <c r="F26" s="20"/>
      <c r="G26" s="20"/>
      <c r="H26" s="20"/>
      <c r="I26" s="19"/>
      <c r="J26" s="72" t="s">
        <v>44</v>
      </c>
      <c r="K26" s="75">
        <f>(0.858*(I9)^3)-(0.78*(I9)^2)+(0.774*I9)+0.04</f>
        <v>0.04</v>
      </c>
      <c r="L26" s="104" t="s">
        <v>73</v>
      </c>
      <c r="M26" s="105"/>
    </row>
    <row r="27" spans="1:13" ht="15.6" thickBot="1" x14ac:dyDescent="0.3">
      <c r="B27" s="20" t="s">
        <v>17</v>
      </c>
      <c r="C27" s="20"/>
      <c r="D27" s="20"/>
      <c r="E27" s="20"/>
      <c r="F27" s="20"/>
      <c r="G27" s="22"/>
      <c r="H27" s="21" t="s">
        <v>18</v>
      </c>
      <c r="I27" s="19"/>
      <c r="J27" s="76"/>
      <c r="K27" s="76"/>
      <c r="L27" s="105"/>
      <c r="M27" s="105"/>
    </row>
    <row r="28" spans="1:13" x14ac:dyDescent="0.25">
      <c r="B28" s="20"/>
      <c r="C28" s="20"/>
      <c r="D28" s="20"/>
      <c r="E28" s="20"/>
      <c r="F28" s="20"/>
      <c r="G28" s="20"/>
      <c r="H28" s="21" t="s">
        <v>22</v>
      </c>
      <c r="I28" s="19"/>
      <c r="J28" s="76"/>
      <c r="K28" s="76"/>
      <c r="L28" s="105"/>
      <c r="M28" s="105"/>
    </row>
    <row r="29" spans="1:13" x14ac:dyDescent="0.25">
      <c r="A29" s="8"/>
      <c r="B29" s="25"/>
      <c r="C29" s="25"/>
      <c r="D29" s="25"/>
      <c r="E29" s="25"/>
      <c r="F29" s="25"/>
      <c r="G29" s="25"/>
      <c r="H29" s="25"/>
      <c r="I29" s="8"/>
    </row>
    <row r="30" spans="1:13" ht="16.2" thickBot="1" x14ac:dyDescent="0.35">
      <c r="B30" s="18" t="s">
        <v>21</v>
      </c>
      <c r="D30" s="25"/>
      <c r="E30" s="25"/>
      <c r="F30" s="25"/>
      <c r="G30" s="25"/>
      <c r="H30" s="25"/>
      <c r="I30" s="25"/>
      <c r="J30" s="8"/>
    </row>
    <row r="31" spans="1:13" ht="16.2" thickBot="1" x14ac:dyDescent="0.35">
      <c r="B31" s="98" t="s">
        <v>33</v>
      </c>
      <c r="C31" s="99"/>
      <c r="D31" s="100"/>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ht="15.6" x14ac:dyDescent="0.3">
      <c r="B32" s="26"/>
      <c r="C32" s="27"/>
      <c r="D32" s="28"/>
      <c r="E32" s="29"/>
      <c r="J32" s="76"/>
      <c r="K32" s="76"/>
      <c r="L32" s="78" t="s">
        <v>74</v>
      </c>
    </row>
    <row r="33" spans="1:17" ht="15.6" x14ac:dyDescent="0.3">
      <c r="B33" s="18" t="s">
        <v>36</v>
      </c>
    </row>
    <row r="34" spans="1:17" x14ac:dyDescent="0.25">
      <c r="D34" s="96" t="s">
        <v>3</v>
      </c>
      <c r="E34" s="97"/>
      <c r="F34" s="97"/>
      <c r="G34" s="97"/>
    </row>
    <row r="35" spans="1:17" x14ac:dyDescent="0.25">
      <c r="D35" s="3">
        <v>0.25</v>
      </c>
      <c r="E35" s="3">
        <v>0.5</v>
      </c>
      <c r="F35" s="3">
        <v>0.75</v>
      </c>
      <c r="G35" s="3">
        <v>1</v>
      </c>
    </row>
    <row r="36" spans="1:17" ht="15.45" customHeight="1" x14ac:dyDescent="0.3">
      <c r="B36" s="94" t="s">
        <v>8</v>
      </c>
      <c r="C36" s="33" t="s">
        <v>0</v>
      </c>
      <c r="D36" s="4">
        <v>0.22</v>
      </c>
      <c r="E36" s="4">
        <v>0.44</v>
      </c>
      <c r="F36" s="4">
        <v>0.66</v>
      </c>
      <c r="G36" s="4">
        <v>0.88</v>
      </c>
      <c r="H36" s="92" t="s">
        <v>31</v>
      </c>
      <c r="I36" s="93"/>
      <c r="P36" t="s">
        <v>9</v>
      </c>
      <c r="Q36" t="s">
        <v>62</v>
      </c>
    </row>
    <row r="37" spans="1:17" ht="15.6" x14ac:dyDescent="0.3">
      <c r="B37" s="95"/>
      <c r="C37" s="33" t="s">
        <v>1</v>
      </c>
      <c r="D37" s="5">
        <v>0.18</v>
      </c>
      <c r="E37" s="5">
        <v>0.36</v>
      </c>
      <c r="F37" s="5">
        <v>0.54</v>
      </c>
      <c r="G37" s="5">
        <v>0.72</v>
      </c>
      <c r="H37" s="93"/>
      <c r="I37" s="93"/>
      <c r="P37" t="s">
        <v>10</v>
      </c>
      <c r="Q37" t="s">
        <v>63</v>
      </c>
    </row>
    <row r="38" spans="1:17" ht="15.6" x14ac:dyDescent="0.3">
      <c r="B38" s="95"/>
      <c r="C38" s="33" t="s">
        <v>2</v>
      </c>
      <c r="D38" s="5">
        <v>0.12</v>
      </c>
      <c r="E38" s="5">
        <v>0.24</v>
      </c>
      <c r="F38" s="5">
        <v>0.37</v>
      </c>
      <c r="G38" s="5">
        <v>0.49</v>
      </c>
      <c r="H38" s="93"/>
      <c r="I38" s="93"/>
    </row>
    <row r="39" spans="1:17" ht="15.6" x14ac:dyDescent="0.3">
      <c r="B39" s="95"/>
      <c r="C39" s="34" t="s">
        <v>16</v>
      </c>
      <c r="D39" s="14">
        <f>IF($G$20="North",($G$22*(D36-D37))+D37,(D37-($G$22*(D37-D38))))</f>
        <v>0.18</v>
      </c>
      <c r="E39" s="14">
        <f>IF($G$20="North",($G$22*(E36-E37))+E37,(E37-($G$22*(E37-E38))))</f>
        <v>0.36</v>
      </c>
      <c r="F39" s="14">
        <f>IF($G$20="North",($G$22*(F36-F37))+F37,(F37-($G$22*(F37-F38))))</f>
        <v>0.54</v>
      </c>
      <c r="G39" s="14">
        <f>IF($G$20="North",($G$22*(G36-G37))+G37,(G37-($G$22*(G37-G38))))</f>
        <v>0.72</v>
      </c>
      <c r="H39" s="93"/>
      <c r="I39" s="93"/>
    </row>
    <row r="40" spans="1:17" ht="27.45" customHeight="1" x14ac:dyDescent="0.3">
      <c r="B40" s="47"/>
      <c r="C40" s="48"/>
      <c r="D40" s="49"/>
      <c r="E40" s="49"/>
      <c r="F40" s="49"/>
      <c r="G40" s="49"/>
      <c r="H40" s="106" t="s">
        <v>49</v>
      </c>
      <c r="I40" s="107"/>
      <c r="J40" s="107"/>
      <c r="K40" s="76">
        <v>1.9630000000000001</v>
      </c>
      <c r="L40" s="104" t="s">
        <v>75</v>
      </c>
      <c r="M40" s="105"/>
    </row>
    <row r="41" spans="1:17" x14ac:dyDescent="0.25">
      <c r="H41" s="76"/>
      <c r="I41" s="76"/>
      <c r="J41" s="76"/>
      <c r="K41" s="76"/>
      <c r="L41" s="105"/>
      <c r="M41" s="105"/>
    </row>
    <row r="42" spans="1:17" ht="15.6" x14ac:dyDescent="0.3">
      <c r="A42" s="18" t="s">
        <v>56</v>
      </c>
      <c r="B42" s="18" t="s">
        <v>57</v>
      </c>
    </row>
    <row r="43" spans="1:17" ht="15.6" thickBot="1" x14ac:dyDescent="0.3">
      <c r="B43" s="7" t="s">
        <v>52</v>
      </c>
    </row>
    <row r="44" spans="1:17" ht="15.6" thickBot="1" x14ac:dyDescent="0.3">
      <c r="B44" s="50" t="s">
        <v>54</v>
      </c>
      <c r="C44" s="36"/>
      <c r="D44" s="86"/>
      <c r="E44" s="88"/>
      <c r="F44" s="53" t="s">
        <v>64</v>
      </c>
    </row>
    <row r="45" spans="1:17" ht="15.6" x14ac:dyDescent="0.3">
      <c r="B45" s="38">
        <f>F7*(E31/12)-C13</f>
        <v>0</v>
      </c>
      <c r="C45" s="37" t="s">
        <v>38</v>
      </c>
    </row>
    <row r="46" spans="1:17" ht="15.6" x14ac:dyDescent="0.3">
      <c r="B46" s="38">
        <f>B45*7.48</f>
        <v>0</v>
      </c>
      <c r="C46" s="37" t="s">
        <v>39</v>
      </c>
    </row>
    <row r="47" spans="1:17" ht="15.6" x14ac:dyDescent="0.3">
      <c r="B47" s="39" t="e">
        <f>F7/43560*(E31/12)-(C13/(E31/12)/43560*(E31/12))</f>
        <v>#DIV/0!</v>
      </c>
      <c r="C47" s="37" t="s">
        <v>40</v>
      </c>
      <c r="J47" s="1"/>
    </row>
    <row r="49" spans="2:11" ht="15.6" thickBot="1" x14ac:dyDescent="0.3">
      <c r="B49" s="81" t="s">
        <v>53</v>
      </c>
    </row>
    <row r="50" spans="2:11" ht="15.6" thickBot="1" x14ac:dyDescent="0.3">
      <c r="B50" s="50" t="s">
        <v>54</v>
      </c>
      <c r="C50" s="36"/>
      <c r="D50" s="86"/>
      <c r="E50" s="88"/>
      <c r="F50" s="53" t="s">
        <v>64</v>
      </c>
    </row>
    <row r="51" spans="2:11" ht="15.6" x14ac:dyDescent="0.3">
      <c r="B51" s="38">
        <f>F7*(H52/12)-C13</f>
        <v>0</v>
      </c>
      <c r="C51" s="37" t="s">
        <v>38</v>
      </c>
    </row>
    <row r="52" spans="2:11" ht="15.6" x14ac:dyDescent="0.3">
      <c r="B52" s="38">
        <f>B51*7.48</f>
        <v>0</v>
      </c>
      <c r="C52" s="37" t="s">
        <v>39</v>
      </c>
      <c r="E52" s="79" t="s">
        <v>51</v>
      </c>
      <c r="F52" s="76"/>
      <c r="G52" s="76"/>
      <c r="H52" s="80">
        <f>K40*K26*K31</f>
        <v>4.3186000000000009E-2</v>
      </c>
      <c r="I52" s="76" t="s">
        <v>50</v>
      </c>
      <c r="J52" s="76" t="s">
        <v>76</v>
      </c>
      <c r="K52" s="76"/>
    </row>
    <row r="53" spans="2:11" ht="15.6" x14ac:dyDescent="0.3">
      <c r="B53" s="39" t="e">
        <f>F7/43560*(H52/12)-(C13/(E31/12)/43560*(E31/12))</f>
        <v>#DIV/0!</v>
      </c>
      <c r="C53" s="37" t="s">
        <v>40</v>
      </c>
    </row>
  </sheetData>
  <mergeCells count="17">
    <mergeCell ref="L26:M28"/>
    <mergeCell ref="J9:K11"/>
    <mergeCell ref="L40:M41"/>
    <mergeCell ref="D44:E44"/>
    <mergeCell ref="D50:E50"/>
    <mergeCell ref="H40:J40"/>
    <mergeCell ref="A2:J2"/>
    <mergeCell ref="C5:I5"/>
    <mergeCell ref="A5:B5"/>
    <mergeCell ref="A1:J1"/>
    <mergeCell ref="H36:I39"/>
    <mergeCell ref="B36:B39"/>
    <mergeCell ref="D34:G34"/>
    <mergeCell ref="B31:D31"/>
    <mergeCell ref="C17:D17"/>
    <mergeCell ref="C18:D18"/>
    <mergeCell ref="C20:F20"/>
  </mergeCells>
  <dataValidations count="2">
    <dataValidation type="list" allowBlank="1" showInputMessage="1" showErrorMessage="1" sqref="G20" xr:uid="{00000000-0002-0000-0100-000000000000}">
      <formula1>$P$36:$P$37</formula1>
    </dataValidation>
    <dataValidation type="list" allowBlank="1" showInputMessage="1" showErrorMessage="1" sqref="D44:E44 D50:E50" xr:uid="{00000000-0002-0000-0100-00000100000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
  <sheetViews>
    <sheetView topLeftCell="A13" workbookViewId="0">
      <selection activeCell="A3" sqref="A3"/>
    </sheetView>
  </sheetViews>
  <sheetFormatPr defaultColWidth="9.26953125" defaultRowHeight="15" x14ac:dyDescent="0.25"/>
  <cols>
    <col min="1" max="16384" width="9.26953125" style="23"/>
  </cols>
  <sheetData>
    <row r="1" spans="1:12" ht="15.6" x14ac:dyDescent="0.3">
      <c r="A1" s="30" t="s">
        <v>23</v>
      </c>
    </row>
    <row r="2" spans="1:12" ht="30" customHeight="1" x14ac:dyDescent="0.25">
      <c r="A2" s="108" t="s">
        <v>24</v>
      </c>
      <c r="B2" s="109"/>
      <c r="C2" s="109"/>
      <c r="D2" s="109"/>
      <c r="E2" s="109"/>
      <c r="F2" s="109"/>
      <c r="G2" s="109"/>
      <c r="H2" s="109"/>
      <c r="I2" s="109"/>
      <c r="J2" s="109"/>
      <c r="K2" s="109"/>
      <c r="L2" s="109"/>
    </row>
  </sheetData>
  <mergeCells count="1">
    <mergeCell ref="A2:L2"/>
  </mergeCells>
  <hyperlinks>
    <hyperlink ref="A2"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4" workbookViewId="0">
      <selection activeCell="A3" sqref="A3"/>
    </sheetView>
  </sheetViews>
  <sheetFormatPr defaultColWidth="9.26953125" defaultRowHeight="15" x14ac:dyDescent="0.25"/>
  <cols>
    <col min="1" max="16384" width="9.26953125" style="31"/>
  </cols>
  <sheetData>
    <row r="1" spans="1:1" ht="15.6" x14ac:dyDescent="0.3">
      <c r="A1" s="30" t="s">
        <v>29</v>
      </c>
    </row>
    <row r="2" spans="1:1" ht="15.6" x14ac:dyDescent="0.3">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topLeftCell="A10" workbookViewId="0">
      <selection activeCell="A3" sqref="A3"/>
    </sheetView>
  </sheetViews>
  <sheetFormatPr defaultColWidth="9.26953125" defaultRowHeight="15" x14ac:dyDescent="0.25"/>
  <cols>
    <col min="1" max="16384" width="9.26953125" style="31"/>
  </cols>
  <sheetData>
    <row r="1" spans="1:1" ht="15.6" x14ac:dyDescent="0.3">
      <c r="A1" s="30" t="s">
        <v>26</v>
      </c>
    </row>
    <row r="2" spans="1:1" ht="15.6" x14ac:dyDescent="0.3">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opLeftCell="A7" workbookViewId="0">
      <selection activeCell="A3" sqref="A3"/>
    </sheetView>
  </sheetViews>
  <sheetFormatPr defaultColWidth="9.26953125" defaultRowHeight="15" x14ac:dyDescent="0.25"/>
  <cols>
    <col min="1" max="16384" width="9.26953125" style="31"/>
  </cols>
  <sheetData>
    <row r="1" spans="1:1" ht="15.6" x14ac:dyDescent="0.3">
      <c r="A1" s="30" t="s">
        <v>27</v>
      </c>
    </row>
    <row r="2" spans="1:1" ht="15.6" x14ac:dyDescent="0.3">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9.26953125" defaultRowHeight="15" x14ac:dyDescent="0.25"/>
  <cols>
    <col min="1" max="16384" width="9.26953125" style="31"/>
  </cols>
  <sheetData>
    <row r="1" spans="1:1" ht="15.6" x14ac:dyDescent="0.3">
      <c r="A1" s="30" t="s">
        <v>28</v>
      </c>
    </row>
    <row r="2" spans="1:1" ht="15.6" x14ac:dyDescent="0.3">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workbookViewId="0">
      <selection activeCell="I25" sqref="I25"/>
    </sheetView>
  </sheetViews>
  <sheetFormatPr defaultColWidth="9.26953125" defaultRowHeight="15" x14ac:dyDescent="0.25"/>
  <cols>
    <col min="1" max="3" width="9.26953125" style="31"/>
    <col min="4" max="4" width="12.7265625" style="31" customWidth="1"/>
    <col min="5" max="16384" width="9.26953125" style="31"/>
  </cols>
  <sheetData>
    <row r="1" spans="1:1" ht="15.6" x14ac:dyDescent="0.3">
      <c r="A1" s="30" t="s">
        <v>45</v>
      </c>
    </row>
    <row r="2" spans="1:1" ht="15.6" x14ac:dyDescent="0.3">
      <c r="A2" s="32" t="s">
        <v>25</v>
      </c>
    </row>
    <row r="22" spans="4:6" x14ac:dyDescent="0.25">
      <c r="D22" s="44" t="s">
        <v>46</v>
      </c>
    </row>
    <row r="23" spans="4:6" x14ac:dyDescent="0.25">
      <c r="D23" s="42" t="s">
        <v>0</v>
      </c>
      <c r="E23" s="43">
        <v>0.55000000000000004</v>
      </c>
    </row>
    <row r="24" spans="4:6" x14ac:dyDescent="0.25">
      <c r="D24" s="42" t="s">
        <v>1</v>
      </c>
      <c r="E24" s="43">
        <v>0.55000000000000004</v>
      </c>
    </row>
    <row r="25" spans="4:6" x14ac:dyDescent="0.25">
      <c r="D25" s="42" t="s">
        <v>2</v>
      </c>
      <c r="E25" s="43">
        <v>0.5</v>
      </c>
    </row>
    <row r="26" spans="4:6" ht="15.6" x14ac:dyDescent="0.3">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
  <sheetViews>
    <sheetView tabSelected="1" zoomScaleNormal="100" workbookViewId="0">
      <selection activeCell="L6" sqref="L6"/>
    </sheetView>
  </sheetViews>
  <sheetFormatPr defaultColWidth="9.26953125" defaultRowHeight="15" x14ac:dyDescent="0.25"/>
  <cols>
    <col min="1" max="1" width="24.26953125" style="64" customWidth="1"/>
    <col min="2" max="5" width="9.26953125" style="64"/>
    <col min="6" max="6" width="13.54296875" style="64" customWidth="1"/>
    <col min="7" max="7" width="9.26953125" style="64" customWidth="1"/>
    <col min="8" max="8" width="8" style="64" customWidth="1"/>
    <col min="9" max="9" width="8.453125" style="64" customWidth="1"/>
    <col min="10" max="16384" width="9.26953125" style="64"/>
  </cols>
  <sheetData>
    <row r="1" spans="1:12" ht="17.399999999999999" x14ac:dyDescent="0.3">
      <c r="A1" s="65" t="s">
        <v>79</v>
      </c>
    </row>
    <row r="2" spans="1:12" x14ac:dyDescent="0.25">
      <c r="A2" s="82"/>
    </row>
    <row r="4" spans="1:12" ht="31.05" customHeight="1" thickBot="1" x14ac:dyDescent="0.3">
      <c r="A4" s="110" t="s">
        <v>71</v>
      </c>
      <c r="B4" s="111"/>
      <c r="C4" s="111"/>
      <c r="D4" s="111"/>
      <c r="E4" s="111"/>
      <c r="F4" s="111"/>
      <c r="G4" s="111"/>
      <c r="H4" s="111"/>
      <c r="I4" s="111"/>
      <c r="J4" s="111"/>
    </row>
    <row r="5" spans="1:12" ht="18" thickBot="1" x14ac:dyDescent="0.3">
      <c r="A5" s="66" t="s">
        <v>70</v>
      </c>
      <c r="D5" s="67"/>
      <c r="E5" s="68" t="s">
        <v>82</v>
      </c>
      <c r="H5" s="69" t="s">
        <v>83</v>
      </c>
      <c r="I5" s="70">
        <f>('Volume Calculation'!F7)*('2 yr. - 24 hr. Storm'!D5/12)*2*'Volume Calculation'!G27</f>
        <v>0</v>
      </c>
      <c r="J5" s="64" t="s">
        <v>80</v>
      </c>
      <c r="K5" s="64">
        <f>I5/60/60</f>
        <v>0</v>
      </c>
      <c r="L5" s="64" t="s">
        <v>87</v>
      </c>
    </row>
    <row r="6" spans="1:12" x14ac:dyDescent="0.25">
      <c r="D6" s="64">
        <f>D5*2</f>
        <v>0</v>
      </c>
      <c r="E6" s="84" t="s">
        <v>86</v>
      </c>
      <c r="I6" s="71">
        <f>I5*7.48</f>
        <v>0</v>
      </c>
      <c r="J6" s="64" t="s">
        <v>81</v>
      </c>
    </row>
    <row r="7" spans="1:12" x14ac:dyDescent="0.25">
      <c r="A7" s="64" t="s">
        <v>84</v>
      </c>
      <c r="B7" s="83" t="s">
        <v>85</v>
      </c>
    </row>
  </sheetData>
  <mergeCells count="1">
    <mergeCell ref="A4:J4"/>
  </mergeCells>
  <hyperlinks>
    <hyperlink ref="B7" r:id="rId1" xr:uid="{00000000-0004-0000-08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John Teravskis</cp:lastModifiedBy>
  <cp:lastPrinted>2014-11-13T23:30:23Z</cp:lastPrinted>
  <dcterms:created xsi:type="dcterms:W3CDTF">2014-11-13T17:12:28Z</dcterms:created>
  <dcterms:modified xsi:type="dcterms:W3CDTF">2017-11-08T22:24:28Z</dcterms:modified>
</cp:coreProperties>
</file>